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<sst xmlns="http://schemas.openxmlformats.org/spreadsheetml/2006/main" count="36" uniqueCount="30">
  <si>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 xml:space="preserve">Nome: </t>
  </si>
  <si>
    <t>Local:</t>
  </si>
  <si>
    <t>Bairro:</t>
  </si>
  <si>
    <t>Município:</t>
  </si>
  <si>
    <t>ETAPA</t>
  </si>
  <si>
    <t>CRONOGRAMA FÍSICO-FINANCEIRO</t>
  </si>
  <si>
    <t>TOTAL</t>
  </si>
  <si>
    <t xml:space="preserve">Capivari de Baixo       </t>
  </si>
  <si>
    <t>30 dias</t>
  </si>
  <si>
    <t>60 dias</t>
  </si>
  <si>
    <t>%</t>
  </si>
  <si>
    <t>REVESTIMENTOS</t>
  </si>
  <si>
    <t>90 dias</t>
  </si>
  <si>
    <t>PAVIMENTAÇÃO</t>
  </si>
  <si>
    <t>EQUIPAMENTOS HIDRO SANITÁRIOS</t>
  </si>
  <si>
    <t>INSTALAÇÕES ELÉTRICAS</t>
  </si>
  <si>
    <t>COMPLEMENTAÇÃO DA OBRA</t>
  </si>
  <si>
    <t>SERVIÇOS PRELIMINARES</t>
  </si>
  <si>
    <t>INFRA/SUPRA ESTRUTURA</t>
  </si>
  <si>
    <t>120 dias</t>
  </si>
  <si>
    <t>150 dias</t>
  </si>
  <si>
    <t>VIDRO</t>
  </si>
  <si>
    <t>INSTALAÇÕES HIDRO SANITÁRIOS</t>
  </si>
  <si>
    <t>PINTURA</t>
  </si>
  <si>
    <t>REFORMA CEI MARIA MENDONÇA TONON</t>
  </si>
  <si>
    <t>Rua Carlos Chagas</t>
  </si>
  <si>
    <t>Santa Lúcia</t>
  </si>
  <si>
    <t>PAREDES , PAINÉIS E ESQUADRIAS</t>
  </si>
  <si>
    <t>COBERTURA</t>
  </si>
  <si>
    <t>MURO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</si>
</sst>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_(&quot;R$ &quot;* #,##0.0_);_(&quot;R$ &quot;* \(#,##0.0\);_(&quot;R$ &quot;* &quot;-&quot;??_);_(@_)"/>
    <numFmt numFmtId="174" formatCode="_(&quot;R$ &quot;* #,##0.000_);_(&quot;R$ &quot;* \(#,##0.000\);_(&quot;R$ &quot;* &quot;-&quot;??_);_(@_)"/>
    <numFmt numFmtId="175" formatCode="_(&quot;R$ &quot;* #,##0.000_);_(&quot;R$ &quot;* \(#,##0.000\);_(&quot;R$ &quot;* &quot;-&quot;???_);_(@_)"/>
    <numFmt numFmtId="176" formatCode="_(&quot;R$ &quot;* #,##0.0000_);_(&quot;R$ &quot;* \(#,##0.0000\);_(&quot;R$ &quot;* &quot;-&quot;??_);_(@_)"/>
  </numFmts>
  <fonts count="43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left" vertical="center" wrapText="1"/>
    </xf>
    <xf numFmtId="170" fontId="7" fillId="0" borderId="10" xfId="47" applyNumberFormat="1" applyFont="1" applyBorder="1" applyAlignment="1">
      <alignment horizontal="right" vertical="center" wrapText="1"/>
    </xf>
    <xf numFmtId="10" fontId="7" fillId="0" borderId="10" xfId="47" applyNumberFormat="1" applyFont="1" applyBorder="1" applyAlignment="1">
      <alignment horizontal="right" vertical="center" wrapText="1"/>
    </xf>
    <xf numFmtId="170" fontId="7" fillId="0" borderId="16" xfId="47" applyNumberFormat="1" applyFont="1" applyBorder="1" applyAlignment="1">
      <alignment horizontal="right" vertical="center" wrapText="1"/>
    </xf>
    <xf numFmtId="170" fontId="7" fillId="0" borderId="16" xfId="47" applyFont="1" applyBorder="1" applyAlignment="1">
      <alignment horizontal="right" vertical="center" wrapText="1"/>
    </xf>
    <xf numFmtId="10" fontId="7" fillId="0" borderId="12" xfId="47" applyNumberFormat="1" applyFont="1" applyBorder="1" applyAlignment="1">
      <alignment vertical="center" wrapText="1"/>
    </xf>
    <xf numFmtId="0" fontId="7" fillId="0" borderId="23" xfId="0" applyFont="1" applyBorder="1" applyAlignment="1">
      <alignment horizontal="left" vertical="center" wrapText="1"/>
    </xf>
    <xf numFmtId="171" fontId="7" fillId="0" borderId="0" xfId="62" applyFont="1" applyBorder="1" applyAlignment="1">
      <alignment vertical="center"/>
    </xf>
    <xf numFmtId="171" fontId="7" fillId="0" borderId="10" xfId="62" applyFont="1" applyBorder="1" applyAlignment="1">
      <alignment vertical="center"/>
    </xf>
    <xf numFmtId="171" fontId="7" fillId="0" borderId="16" xfId="62" applyFont="1" applyBorder="1" applyAlignment="1">
      <alignment horizontal="right" vertical="center" wrapText="1"/>
    </xf>
    <xf numFmtId="171" fontId="7" fillId="0" borderId="0" xfId="62" applyFont="1" applyBorder="1" applyAlignment="1">
      <alignment/>
    </xf>
    <xf numFmtId="0" fontId="7" fillId="0" borderId="24" xfId="0" applyFont="1" applyBorder="1" applyAlignment="1">
      <alignment horizontal="left" vertical="center" wrapText="1"/>
    </xf>
    <xf numFmtId="170" fontId="7" fillId="0" borderId="25" xfId="47" applyNumberFormat="1" applyFont="1" applyBorder="1" applyAlignment="1">
      <alignment horizontal="right" vertical="center" wrapText="1"/>
    </xf>
    <xf numFmtId="170" fontId="7" fillId="0" borderId="26" xfId="47" applyNumberFormat="1" applyFont="1" applyBorder="1" applyAlignment="1">
      <alignment horizontal="right" vertical="center" wrapText="1"/>
    </xf>
    <xf numFmtId="0" fontId="8" fillId="0" borderId="27" xfId="0" applyFont="1" applyBorder="1" applyAlignment="1">
      <alignment horizontal="left" vertical="center" wrapText="1"/>
    </xf>
    <xf numFmtId="170" fontId="7" fillId="0" borderId="28" xfId="0" applyNumberFormat="1" applyFont="1" applyBorder="1" applyAlignment="1">
      <alignment horizontal="left" vertical="center" wrapText="1" indent="1"/>
    </xf>
    <xf numFmtId="10" fontId="7" fillId="0" borderId="28" xfId="47" applyNumberFormat="1" applyFont="1" applyBorder="1" applyAlignment="1">
      <alignment horizontal="right" vertical="center" wrapText="1"/>
    </xf>
    <xf numFmtId="170" fontId="7" fillId="0" borderId="29" xfId="47" applyFont="1" applyBorder="1" applyAlignment="1">
      <alignment horizontal="right" vertical="center" wrapText="1"/>
    </xf>
    <xf numFmtId="10" fontId="7" fillId="0" borderId="30" xfId="47" applyNumberFormat="1" applyFont="1" applyBorder="1" applyAlignment="1">
      <alignment vertical="center" wrapText="1"/>
    </xf>
    <xf numFmtId="0" fontId="8" fillId="0" borderId="3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28575</xdr:rowOff>
    </xdr:from>
    <xdr:to>
      <xdr:col>1</xdr:col>
      <xdr:colOff>714375</xdr:colOff>
      <xdr:row>7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23875"/>
          <a:ext cx="609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95250</xdr:rowOff>
    </xdr:from>
    <xdr:to>
      <xdr:col>1</xdr:col>
      <xdr:colOff>0</xdr:colOff>
      <xdr:row>8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90550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26"/>
  <sheetViews>
    <sheetView tabSelected="1" zoomScalePageLayoutView="0" workbookViewId="0" topLeftCell="A7">
      <selection activeCell="I29" sqref="I29"/>
    </sheetView>
  </sheetViews>
  <sheetFormatPr defaultColWidth="9.140625" defaultRowHeight="12.75"/>
  <cols>
    <col min="1" max="1" width="6.00390625" style="0" customWidth="1"/>
    <col min="2" max="2" width="27.28125" style="0" customWidth="1"/>
    <col min="3" max="3" width="11.7109375" style="0" customWidth="1"/>
    <col min="4" max="4" width="5.7109375" style="0" customWidth="1"/>
    <col min="5" max="5" width="11.7109375" style="0" customWidth="1"/>
    <col min="6" max="6" width="5.8515625" style="0" customWidth="1"/>
    <col min="7" max="7" width="11.7109375" style="0" customWidth="1"/>
    <col min="8" max="8" width="5.8515625" style="0" customWidth="1"/>
    <col min="9" max="9" width="11.7109375" style="0" customWidth="1"/>
    <col min="10" max="10" width="6.00390625" style="0" customWidth="1"/>
    <col min="11" max="11" width="11.7109375" style="0" customWidth="1"/>
    <col min="12" max="12" width="6.00390625" style="0" customWidth="1"/>
    <col min="13" max="13" width="11.7109375" style="0" customWidth="1"/>
    <col min="14" max="14" width="7.421875" style="0" customWidth="1"/>
    <col min="15" max="15" width="17.00390625" style="0" customWidth="1"/>
  </cols>
  <sheetData>
    <row r="3" ht="13.5" thickBot="1"/>
    <row r="4" spans="1:15" ht="15.75">
      <c r="A4" s="16"/>
      <c r="B4" s="50" t="s">
        <v>5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14"/>
      <c r="O4" s="1"/>
    </row>
    <row r="5" spans="1:15" ht="12.75">
      <c r="A5" s="17"/>
      <c r="B5" s="20" t="s">
        <v>0</v>
      </c>
      <c r="C5" s="52" t="s">
        <v>24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15"/>
      <c r="O5" s="1"/>
    </row>
    <row r="6" spans="1:15" ht="12.75" customHeight="1">
      <c r="A6" s="17"/>
      <c r="B6" s="20" t="s">
        <v>1</v>
      </c>
      <c r="C6" s="45" t="s">
        <v>25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11"/>
      <c r="O6" s="1"/>
    </row>
    <row r="7" spans="1:15" ht="12.75">
      <c r="A7" s="17"/>
      <c r="B7" s="20" t="s">
        <v>2</v>
      </c>
      <c r="C7" s="45" t="s">
        <v>26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11"/>
      <c r="O7" s="1"/>
    </row>
    <row r="8" spans="1:15" ht="12.75">
      <c r="A8" s="17"/>
      <c r="B8" s="21" t="s">
        <v>3</v>
      </c>
      <c r="C8" s="45" t="s">
        <v>7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11"/>
      <c r="O8" s="1"/>
    </row>
    <row r="9" spans="1:15" ht="12.75">
      <c r="A9" s="17"/>
      <c r="B9" s="48" t="s">
        <v>4</v>
      </c>
      <c r="C9" s="46"/>
      <c r="D9" s="47"/>
      <c r="E9" s="47"/>
      <c r="F9" s="47"/>
      <c r="G9" s="47"/>
      <c r="H9" s="47"/>
      <c r="I9" s="47"/>
      <c r="J9" s="47"/>
      <c r="K9" s="47"/>
      <c r="L9" s="47"/>
      <c r="M9" s="47"/>
      <c r="N9" s="12"/>
      <c r="O9" s="1"/>
    </row>
    <row r="10" spans="1:15" ht="12.75">
      <c r="A10" s="18"/>
      <c r="B10" s="49"/>
      <c r="C10" s="8" t="s">
        <v>8</v>
      </c>
      <c r="D10" s="8" t="s">
        <v>10</v>
      </c>
      <c r="E10" s="3" t="s">
        <v>9</v>
      </c>
      <c r="F10" s="10" t="s">
        <v>10</v>
      </c>
      <c r="G10" s="10" t="s">
        <v>12</v>
      </c>
      <c r="H10" s="10" t="s">
        <v>10</v>
      </c>
      <c r="I10" s="10" t="s">
        <v>19</v>
      </c>
      <c r="J10" s="10" t="s">
        <v>10</v>
      </c>
      <c r="K10" s="10" t="s">
        <v>20</v>
      </c>
      <c r="L10" s="10" t="s">
        <v>10</v>
      </c>
      <c r="M10" s="13" t="s">
        <v>6</v>
      </c>
      <c r="N10" s="9" t="s">
        <v>10</v>
      </c>
      <c r="O10" s="4"/>
    </row>
    <row r="11" spans="1:15" ht="27.75" customHeight="1">
      <c r="A11" s="41">
        <v>1</v>
      </c>
      <c r="B11" s="22" t="s">
        <v>17</v>
      </c>
      <c r="C11" s="23">
        <v>29817.04</v>
      </c>
      <c r="D11" s="24">
        <f>(C11/M24)</f>
        <v>0.09342480975103419</v>
      </c>
      <c r="E11" s="23"/>
      <c r="F11" s="24"/>
      <c r="G11" s="25"/>
      <c r="H11" s="24"/>
      <c r="I11" s="25"/>
      <c r="J11" s="24"/>
      <c r="K11" s="25"/>
      <c r="L11" s="24"/>
      <c r="M11" s="26">
        <f>SUM(C11+E11+G11+I11+K11)-0.01</f>
        <v>29817.030000000002</v>
      </c>
      <c r="N11" s="27">
        <f>SUM(D11+F11+H11+J11+L11)</f>
        <v>0.09342480975103419</v>
      </c>
      <c r="O11" s="1"/>
    </row>
    <row r="12" spans="1:15" ht="27" customHeight="1">
      <c r="A12" s="42">
        <v>2</v>
      </c>
      <c r="B12" s="28" t="s">
        <v>18</v>
      </c>
      <c r="C12" s="23">
        <v>1640.59</v>
      </c>
      <c r="D12" s="24">
        <f>(C12/M24)</f>
        <v>0.005140409934368038</v>
      </c>
      <c r="E12" s="23"/>
      <c r="F12" s="24"/>
      <c r="G12" s="29"/>
      <c r="H12" s="24"/>
      <c r="I12" s="29"/>
      <c r="J12" s="24"/>
      <c r="K12" s="29"/>
      <c r="L12" s="24"/>
      <c r="M12" s="26">
        <f aca="true" t="shared" si="0" ref="M12:M23">SUM(C12+E12+G12+I12+K12)</f>
        <v>1640.59</v>
      </c>
      <c r="N12" s="27">
        <f aca="true" t="shared" si="1" ref="N12:N24">SUM(D12+F12+H12+J12+L12)</f>
        <v>0.005140409934368038</v>
      </c>
      <c r="O12" s="1"/>
    </row>
    <row r="13" spans="1:15" ht="27" customHeight="1">
      <c r="A13" s="42">
        <v>3</v>
      </c>
      <c r="B13" s="28" t="s">
        <v>27</v>
      </c>
      <c r="C13" s="23">
        <v>1683</v>
      </c>
      <c r="D13" s="24">
        <f>(C13/M24)</f>
        <v>0.005273291876423366</v>
      </c>
      <c r="E13" s="23"/>
      <c r="F13" s="24"/>
      <c r="G13" s="30"/>
      <c r="H13" s="24"/>
      <c r="I13" s="30">
        <f>8499.21+4189.64</f>
        <v>12688.849999999999</v>
      </c>
      <c r="J13" s="24">
        <f>(I13/M24)</f>
        <v>0.03975758147721605</v>
      </c>
      <c r="K13" s="30">
        <v>2588.76</v>
      </c>
      <c r="L13" s="24">
        <f>(K13/M24)</f>
        <v>0.008111281686280305</v>
      </c>
      <c r="M13" s="26">
        <f t="shared" si="0"/>
        <v>16960.61</v>
      </c>
      <c r="N13" s="27">
        <f t="shared" si="1"/>
        <v>0.05314215503991972</v>
      </c>
      <c r="O13" s="1"/>
    </row>
    <row r="14" spans="1:15" ht="23.25" customHeight="1">
      <c r="A14" s="41">
        <v>4</v>
      </c>
      <c r="B14" s="28" t="s">
        <v>11</v>
      </c>
      <c r="C14" s="23"/>
      <c r="D14" s="24"/>
      <c r="E14" s="23">
        <f>4460.61+13641</f>
        <v>18101.61</v>
      </c>
      <c r="F14" s="24">
        <f>(E14/M24)</f>
        <v>0.0567172150702222</v>
      </c>
      <c r="G14" s="25">
        <f>12714.86+2217.12</f>
        <v>14931.98</v>
      </c>
      <c r="H14" s="24">
        <f>(G14/M24)</f>
        <v>0.04678591136833996</v>
      </c>
      <c r="I14" s="25"/>
      <c r="J14" s="24"/>
      <c r="K14" s="25"/>
      <c r="L14" s="24"/>
      <c r="M14" s="26">
        <f t="shared" si="0"/>
        <v>33033.59</v>
      </c>
      <c r="N14" s="27">
        <f t="shared" si="1"/>
        <v>0.10350312643856216</v>
      </c>
      <c r="O14" s="1"/>
    </row>
    <row r="15" spans="1:15" ht="22.5" customHeight="1">
      <c r="A15" s="41">
        <v>5</v>
      </c>
      <c r="B15" s="28" t="s">
        <v>13</v>
      </c>
      <c r="C15" s="23"/>
      <c r="D15" s="24"/>
      <c r="E15" s="23">
        <v>7108.86</v>
      </c>
      <c r="F15" s="24">
        <f>(E15/M24)</f>
        <v>0.022273971294492573</v>
      </c>
      <c r="G15" s="25"/>
      <c r="H15" s="24"/>
      <c r="I15" s="25">
        <v>25601.67</v>
      </c>
      <c r="J15" s="24">
        <f>(I15/M24)</f>
        <v>0.08021692123224704</v>
      </c>
      <c r="K15" s="25"/>
      <c r="L15" s="24"/>
      <c r="M15" s="26">
        <f t="shared" si="0"/>
        <v>32710.53</v>
      </c>
      <c r="N15" s="27">
        <f t="shared" si="1"/>
        <v>0.10249089252673961</v>
      </c>
      <c r="O15" s="1"/>
    </row>
    <row r="16" spans="1:15" ht="22.5" customHeight="1">
      <c r="A16" s="43">
        <v>6</v>
      </c>
      <c r="B16" s="28" t="s">
        <v>21</v>
      </c>
      <c r="C16" s="23"/>
      <c r="D16" s="24"/>
      <c r="E16" s="23"/>
      <c r="F16" s="24"/>
      <c r="G16" s="31"/>
      <c r="H16" s="24"/>
      <c r="I16" s="31"/>
      <c r="J16" s="24"/>
      <c r="K16" s="31">
        <v>1404.31</v>
      </c>
      <c r="L16" s="24">
        <f>(K16/M24)</f>
        <v>0.00440008111407017</v>
      </c>
      <c r="M16" s="26">
        <f t="shared" si="0"/>
        <v>1404.31</v>
      </c>
      <c r="N16" s="27">
        <f t="shared" si="1"/>
        <v>0.00440008111407017</v>
      </c>
      <c r="O16" s="1"/>
    </row>
    <row r="17" spans="1:15" ht="22.5" customHeight="1">
      <c r="A17" s="43">
        <v>7</v>
      </c>
      <c r="B17" s="28" t="s">
        <v>28</v>
      </c>
      <c r="C17" s="23"/>
      <c r="D17" s="24"/>
      <c r="E17" s="23">
        <v>15000</v>
      </c>
      <c r="F17" s="24">
        <f>(E17/M24)</f>
        <v>0.046999036331759045</v>
      </c>
      <c r="G17" s="31">
        <f>21912.38+15617.39+417.73</f>
        <v>37947.50000000001</v>
      </c>
      <c r="H17" s="24">
        <f>(G17/M24)</f>
        <v>0.11889972874662845</v>
      </c>
      <c r="I17" s="31">
        <f>968.89+568.91+1517.37+3571.64</f>
        <v>6626.8099999999995</v>
      </c>
      <c r="J17" s="24">
        <f>(I17/M24)</f>
        <v>0.020763578930244275</v>
      </c>
      <c r="K17" s="31">
        <f>2039.58+1683.52</f>
        <v>3723.1</v>
      </c>
      <c r="L17" s="24">
        <f>(K17/M24)</f>
        <v>0.011665474144451474</v>
      </c>
      <c r="M17" s="26">
        <f t="shared" si="0"/>
        <v>63297.41</v>
      </c>
      <c r="N17" s="27">
        <f t="shared" si="1"/>
        <v>0.19832781815308326</v>
      </c>
      <c r="O17" s="1"/>
    </row>
    <row r="18" spans="1:15" ht="22.5" customHeight="1">
      <c r="A18" s="43">
        <v>8</v>
      </c>
      <c r="B18" s="22" t="s">
        <v>14</v>
      </c>
      <c r="C18" s="23"/>
      <c r="D18" s="24"/>
      <c r="E18" s="23"/>
      <c r="F18" s="24"/>
      <c r="G18" s="31"/>
      <c r="H18" s="24"/>
      <c r="I18" s="31"/>
      <c r="J18" s="24"/>
      <c r="K18" s="31">
        <v>11582.1</v>
      </c>
      <c r="L18" s="24">
        <f>(K18/M24)</f>
        <v>0.036289835913204435</v>
      </c>
      <c r="M18" s="26">
        <f t="shared" si="0"/>
        <v>11582.1</v>
      </c>
      <c r="N18" s="27">
        <f t="shared" si="1"/>
        <v>0.036289835913204435</v>
      </c>
      <c r="O18" s="1"/>
    </row>
    <row r="19" spans="1:15" ht="19.5" customHeight="1">
      <c r="A19" s="43">
        <v>9</v>
      </c>
      <c r="B19" s="22" t="s">
        <v>22</v>
      </c>
      <c r="C19" s="23"/>
      <c r="D19" s="24"/>
      <c r="E19" s="23"/>
      <c r="F19" s="24"/>
      <c r="G19" s="25">
        <v>7314.07</v>
      </c>
      <c r="H19" s="24">
        <f>(G19/M24)</f>
        <v>0.022916949444201924</v>
      </c>
      <c r="I19" s="25"/>
      <c r="J19" s="24"/>
      <c r="K19" s="25"/>
      <c r="L19" s="24"/>
      <c r="M19" s="26">
        <f t="shared" si="0"/>
        <v>7314.07</v>
      </c>
      <c r="N19" s="27">
        <f t="shared" si="1"/>
        <v>0.022916949444201924</v>
      </c>
      <c r="O19" s="1"/>
    </row>
    <row r="20" spans="1:15" ht="19.5" customHeight="1">
      <c r="A20" s="43">
        <v>10</v>
      </c>
      <c r="B20" s="22" t="s">
        <v>15</v>
      </c>
      <c r="C20" s="23"/>
      <c r="D20" s="24"/>
      <c r="E20" s="23"/>
      <c r="F20" s="24"/>
      <c r="G20" s="25"/>
      <c r="H20" s="24"/>
      <c r="I20" s="25"/>
      <c r="J20" s="24"/>
      <c r="K20" s="25">
        <v>25457.63</v>
      </c>
      <c r="L20" s="24">
        <f>(K20/M24)</f>
        <v>0.07976560515269861</v>
      </c>
      <c r="M20" s="26">
        <f t="shared" si="0"/>
        <v>25457.63</v>
      </c>
      <c r="N20" s="27">
        <f t="shared" si="1"/>
        <v>0.07976560515269861</v>
      </c>
      <c r="O20" s="5"/>
    </row>
    <row r="21" spans="1:15" ht="19.5" customHeight="1">
      <c r="A21" s="43">
        <v>11</v>
      </c>
      <c r="B21" s="22" t="s">
        <v>29</v>
      </c>
      <c r="C21" s="23"/>
      <c r="D21" s="24"/>
      <c r="E21" s="32"/>
      <c r="F21" s="24"/>
      <c r="G21" s="32">
        <v>15000</v>
      </c>
      <c r="H21" s="24">
        <f>(G21/M24)</f>
        <v>0.046999036331759045</v>
      </c>
      <c r="I21" s="32">
        <v>32181.07</v>
      </c>
      <c r="J21" s="24">
        <f>(I21/M24)</f>
        <v>0.10083195187499208</v>
      </c>
      <c r="K21" s="32"/>
      <c r="L21" s="24"/>
      <c r="M21" s="26">
        <f t="shared" si="0"/>
        <v>47181.07</v>
      </c>
      <c r="N21" s="27">
        <f t="shared" si="1"/>
        <v>0.1478309882067511</v>
      </c>
      <c r="O21" s="5"/>
    </row>
    <row r="22" spans="1:15" ht="21.75" customHeight="1">
      <c r="A22" s="43">
        <v>12</v>
      </c>
      <c r="B22" s="22" t="s">
        <v>23</v>
      </c>
      <c r="C22" s="23"/>
      <c r="D22" s="24"/>
      <c r="E22" s="23"/>
      <c r="F22" s="24"/>
      <c r="G22" s="25"/>
      <c r="H22" s="24"/>
      <c r="I22" s="25">
        <f>3830.36+6574.96</f>
        <v>10405.32</v>
      </c>
      <c r="J22" s="24">
        <f>(I22/M24)</f>
        <v>0.032602667514905266</v>
      </c>
      <c r="K22" s="25">
        <v>29117.67</v>
      </c>
      <c r="L22" s="24">
        <f>(K22/M24)</f>
        <v>0.09123349534841135</v>
      </c>
      <c r="M22" s="26">
        <f t="shared" si="0"/>
        <v>39522.99</v>
      </c>
      <c r="N22" s="27">
        <f t="shared" si="1"/>
        <v>0.12383616286331661</v>
      </c>
      <c r="O22" s="5"/>
    </row>
    <row r="23" spans="1:15" ht="19.5" customHeight="1">
      <c r="A23" s="44">
        <v>13</v>
      </c>
      <c r="B23" s="33" t="s">
        <v>16</v>
      </c>
      <c r="C23" s="34"/>
      <c r="D23" s="24"/>
      <c r="E23" s="34"/>
      <c r="F23" s="24"/>
      <c r="G23" s="35"/>
      <c r="H23" s="24"/>
      <c r="I23" s="35">
        <v>4106.35</v>
      </c>
      <c r="J23" s="24">
        <f>(I23/M24)</f>
        <v>0.01286629952272792</v>
      </c>
      <c r="K23" s="35">
        <v>5127.19</v>
      </c>
      <c r="L23" s="24">
        <f>(K23/M24)</f>
        <v>0.01606486593932211</v>
      </c>
      <c r="M23" s="26">
        <f t="shared" si="0"/>
        <v>9233.54</v>
      </c>
      <c r="N23" s="27">
        <f t="shared" si="1"/>
        <v>0.028931165462050032</v>
      </c>
      <c r="O23" s="5"/>
    </row>
    <row r="24" spans="1:15" ht="26.25" customHeight="1" thickBot="1">
      <c r="A24" s="19"/>
      <c r="B24" s="36" t="s">
        <v>6</v>
      </c>
      <c r="C24" s="37">
        <f>SUM(C11:C23)</f>
        <v>33140.630000000005</v>
      </c>
      <c r="D24" s="38">
        <f>(C24/M24)</f>
        <v>0.10383851156182561</v>
      </c>
      <c r="E24" s="37">
        <f>SUM(E11:E23)</f>
        <v>40210.47</v>
      </c>
      <c r="F24" s="38">
        <f>(E24/M24)</f>
        <v>0.1259902226964738</v>
      </c>
      <c r="G24" s="37">
        <f>SUM(G11:G23)</f>
        <v>75193.55000000002</v>
      </c>
      <c r="H24" s="38">
        <f>(G24/M24)</f>
        <v>0.23560162589092942</v>
      </c>
      <c r="I24" s="37">
        <f>SUM(I11:I23)</f>
        <v>91610.07</v>
      </c>
      <c r="J24" s="38">
        <f>(I24/M24)</f>
        <v>0.28703900055233267</v>
      </c>
      <c r="K24" s="37">
        <f>SUM(K11:K23)</f>
        <v>79000.76000000001</v>
      </c>
      <c r="L24" s="38">
        <f>(K24/M24)</f>
        <v>0.2475306392984385</v>
      </c>
      <c r="M24" s="39">
        <f>SUM(C24+E24+G24+I24+K24)</f>
        <v>319155.48000000004</v>
      </c>
      <c r="N24" s="40">
        <f t="shared" si="1"/>
        <v>1</v>
      </c>
      <c r="O24" s="7"/>
    </row>
    <row r="25" spans="1:15" ht="12.75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6"/>
      <c r="N25" s="6"/>
      <c r="O25" s="5"/>
    </row>
    <row r="26" spans="1:15" ht="12.7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6"/>
      <c r="N26" s="6"/>
      <c r="O26" s="5"/>
    </row>
  </sheetData>
  <sheetProtection/>
  <mergeCells count="7">
    <mergeCell ref="C8:M8"/>
    <mergeCell ref="C9:M9"/>
    <mergeCell ref="B9:B10"/>
    <mergeCell ref="B4:M4"/>
    <mergeCell ref="C5:M5"/>
    <mergeCell ref="C6:M6"/>
    <mergeCell ref="C7:M7"/>
  </mergeCells>
  <printOptions/>
  <pageMargins left="0.4330708661417323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Marilene</cp:lastModifiedBy>
  <cp:lastPrinted>2015-07-03T12:52:23Z</cp:lastPrinted>
  <dcterms:created xsi:type="dcterms:W3CDTF">2006-10-30T14:17:38Z</dcterms:created>
  <dcterms:modified xsi:type="dcterms:W3CDTF">2017-05-31T13:36:40Z</dcterms:modified>
  <cp:category/>
  <cp:version/>
  <cp:contentType/>
  <cp:contentStatus/>
</cp:coreProperties>
</file>